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ezzano\Desktop\"/>
    </mc:Choice>
  </mc:AlternateContent>
  <xr:revisionPtr revIDLastSave="0" documentId="13_ncr:1_{B34C086F-0E63-4025-85AF-807101013A05}" xr6:coauthVersionLast="47" xr6:coauthVersionMax="47" xr10:uidLastSave="{00000000-0000-0000-0000-000000000000}"/>
  <bookViews>
    <workbookView xWindow="3945" yWindow="825" windowWidth="23310" windowHeight="15270" xr2:uid="{00000000-000D-0000-FFFF-FFFF00000000}"/>
  </bookViews>
  <sheets>
    <sheet name="Foglio1" sheetId="1" r:id="rId1"/>
  </sheets>
  <definedNames>
    <definedName name="_xlnm.Print_Area" localSheetId="0">Foglio1!$A$3:$I$16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2" i="1"/>
  <c r="H15" i="1"/>
  <c r="G15" i="1"/>
  <c r="F15" i="1"/>
  <c r="E15" i="1"/>
  <c r="D15" i="1"/>
  <c r="C15" i="1"/>
  <c r="G14" i="1"/>
  <c r="D14" i="1"/>
  <c r="C14" i="1"/>
  <c r="G13" i="1"/>
  <c r="F13" i="1"/>
  <c r="E13" i="1"/>
  <c r="D13" i="1"/>
  <c r="C13" i="1"/>
  <c r="F11" i="1"/>
  <c r="E11" i="1"/>
  <c r="G9" i="1"/>
  <c r="F9" i="1"/>
  <c r="E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E14" i="1"/>
  <c r="H8" i="1"/>
  <c r="H7" i="1"/>
  <c r="C11" i="1"/>
  <c r="H11" i="1" s="1"/>
  <c r="C9" i="1"/>
  <c r="F12" i="1"/>
  <c r="E12" i="1"/>
  <c r="C12" i="1"/>
  <c r="F10" i="1"/>
  <c r="F14" i="1" l="1"/>
  <c r="H6" i="1"/>
  <c r="H14" i="1"/>
  <c r="H13" i="1"/>
  <c r="H9" i="1"/>
  <c r="E10" i="1"/>
</calcChain>
</file>

<file path=xl/sharedStrings.xml><?xml version="1.0" encoding="utf-8"?>
<sst xmlns="http://schemas.openxmlformats.org/spreadsheetml/2006/main" count="18" uniqueCount="18">
  <si>
    <t xml:space="preserve">GIORNI LAVORATIVI </t>
  </si>
  <si>
    <t>TOTALE GIORNI ASSENZA</t>
  </si>
  <si>
    <t xml:space="preserve">TOTALE GIORNI LAVORATI </t>
  </si>
  <si>
    <t xml:space="preserve">TASSO DI ASSENZA </t>
  </si>
  <si>
    <t xml:space="preserve">INDICE ASSENTEISMO NETTO </t>
  </si>
  <si>
    <t>UFFICIO DI STAFF PRESIDENTE E SEGRETARIO GENERALE</t>
  </si>
  <si>
    <t>DIREZIONE PIANIFICAZIONE E SVILUPPO                                          DPS</t>
  </si>
  <si>
    <t xml:space="preserve">DIREZIONE AMMINISTRAZIONE E BILANCIO                                      DAB </t>
  </si>
  <si>
    <t>DIREZIONE TECNICA  NORD   DTN</t>
  </si>
  <si>
    <t>DIREZIONE OCCUPAZIONE E IMPRESA                                             DOI</t>
  </si>
  <si>
    <t>DIREZIONE SECURITY PORTUALE                                      DSP</t>
  </si>
  <si>
    <t xml:space="preserve">TOTALE GIORNI ASSENZA AL NETTO DELLE FERIE </t>
  </si>
  <si>
    <t xml:space="preserve">DIREZIONI </t>
  </si>
  <si>
    <t>DIREZIONE TECNICA  SUD                  DTS</t>
  </si>
  <si>
    <t>DIREZIONE DEMANIO PER IL  NORD SARDEGNA                                 DDN</t>
  </si>
  <si>
    <t>DIREZIONE DEMANIO PER IL SUD SARDEGNA                                              DDS</t>
  </si>
  <si>
    <t>TOTALI  2°TRIMESTRE</t>
  </si>
  <si>
    <t xml:space="preserve"> AUTORITA' DI SISTEMA PORTUALE DEL MARE DI SARDEGNA                                                                                                INDICE DI ASSENZA PERSONALE DIPENDENTE  ADSP          
- 2° TRIMESTRE 2025 -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</si>
</sst>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-&quot;* #,##0.00&quot; &quot;;&quot; &quot;* &quot;-&quot;#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&quot; &quot;* #,##0.00&quot; &quot;[$€-410]&quot; &quot;;&quot;-&quot;* #,##0.00&quot; &quot;[$€-410]&quot; &quot;;&quot; &quot;* &quot;-&quot;#&quot; &quot;[$€-410]&quot; &quot;;&quot; &quot;@&quot; &quot;"/>
    <numFmt numFmtId="167" formatCode="_-* #,##0.00\ _€_-;\-* #,##0.00\ _€_-;_-* &quot;-&quot;??\ _€_-;_-@_-"/>
    <numFmt numFmtId="168" formatCode="&quot; &quot;* #,##0.00&quot; &quot;;&quot;-&quot;* #,##0.00&quot; &quot;;&quot; &quot;* &quot;-&quot;#.0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wrapText="1"/>
    </xf>
    <xf numFmtId="164" fontId="3" fillId="0" borderId="5" xfId="1" applyFont="1" applyFill="1" applyBorder="1" applyAlignment="1">
      <alignment horizontal="right" wrapText="1"/>
    </xf>
    <xf numFmtId="164" fontId="3" fillId="2" borderId="6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/>
    </xf>
    <xf numFmtId="164" fontId="3" fillId="0" borderId="7" xfId="1" applyFont="1" applyFill="1" applyBorder="1" applyAlignment="1">
      <alignment horizontal="right"/>
    </xf>
    <xf numFmtId="164" fontId="3" fillId="0" borderId="7" xfId="1" applyFont="1" applyFill="1" applyBorder="1" applyAlignment="1">
      <alignment horizontal="right" wrapText="1"/>
    </xf>
    <xf numFmtId="164" fontId="3" fillId="0" borderId="8" xfId="1" applyFont="1" applyFill="1" applyBorder="1" applyAlignment="1">
      <alignment horizontal="center"/>
    </xf>
    <xf numFmtId="164" fontId="3" fillId="0" borderId="9" xfId="1" applyFont="1" applyFill="1" applyBorder="1" applyAlignment="1">
      <alignment horizontal="right"/>
    </xf>
    <xf numFmtId="164" fontId="3" fillId="0" borderId="5" xfId="1" applyFont="1" applyFill="1" applyBorder="1" applyAlignment="1">
      <alignment horizontal="center"/>
    </xf>
    <xf numFmtId="164" fontId="3" fillId="2" borderId="7" xfId="1" applyFont="1" applyFill="1" applyBorder="1" applyAlignment="1">
      <alignment horizontal="center" vertical="center" wrapText="1"/>
    </xf>
    <xf numFmtId="164" fontId="3" fillId="2" borderId="5" xfId="1" applyFont="1" applyFill="1" applyBorder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horizontal="right"/>
    </xf>
    <xf numFmtId="164" fontId="3" fillId="0" borderId="0" xfId="1" applyFont="1" applyFill="1" applyAlignment="1">
      <alignment horizontal="right" wrapText="1"/>
    </xf>
    <xf numFmtId="164" fontId="4" fillId="0" borderId="0" xfId="1" applyFont="1" applyAlignment="1">
      <alignment horizontal="center"/>
    </xf>
    <xf numFmtId="164" fontId="1" fillId="0" borderId="0" xfId="1" applyAlignment="1">
      <alignment horizontal="center"/>
    </xf>
    <xf numFmtId="165" fontId="1" fillId="0" borderId="0" xfId="2" applyNumberFormat="1" applyFill="1"/>
    <xf numFmtId="164" fontId="1" fillId="0" borderId="0" xfId="1"/>
    <xf numFmtId="164" fontId="5" fillId="0" borderId="0" xfId="1" applyFont="1" applyFill="1" applyAlignment="1">
      <alignment horizontal="center"/>
    </xf>
    <xf numFmtId="164" fontId="1" fillId="0" borderId="0" xfId="1" applyFill="1"/>
    <xf numFmtId="4" fontId="6" fillId="0" borderId="0" xfId="1" applyNumberFormat="1" applyFont="1" applyFill="1"/>
    <xf numFmtId="167" fontId="0" fillId="0" borderId="0" xfId="0" applyNumberFormat="1"/>
    <xf numFmtId="168" fontId="3" fillId="0" borderId="7" xfId="1" applyNumberFormat="1" applyFont="1" applyFill="1" applyBorder="1" applyAlignment="1">
      <alignment horizontal="right" wrapText="1"/>
    </xf>
    <xf numFmtId="0" fontId="0" fillId="4" borderId="0" xfId="0" applyFill="1"/>
    <xf numFmtId="0" fontId="0" fillId="5" borderId="0" xfId="0" applyFill="1"/>
    <xf numFmtId="164" fontId="3" fillId="6" borderId="7" xfId="1" applyFont="1" applyFill="1" applyBorder="1" applyAlignment="1">
      <alignment horizontal="right" wrapText="1"/>
    </xf>
    <xf numFmtId="168" fontId="3" fillId="5" borderId="7" xfId="1" applyNumberFormat="1" applyFont="1" applyFill="1" applyBorder="1" applyAlignment="1">
      <alignment horizontal="right" wrapText="1"/>
    </xf>
    <xf numFmtId="167" fontId="3" fillId="0" borderId="5" xfId="1" applyNumberFormat="1" applyFont="1" applyFill="1" applyBorder="1" applyAlignment="1">
      <alignment horizontal="right" wrapText="1"/>
    </xf>
    <xf numFmtId="164" fontId="3" fillId="0" borderId="13" xfId="1" applyFont="1" applyFill="1" applyBorder="1" applyAlignment="1">
      <alignment horizontal="right" wrapText="1"/>
    </xf>
    <xf numFmtId="164" fontId="3" fillId="2" borderId="15" xfId="1" applyFont="1" applyFill="1" applyBorder="1" applyAlignment="1">
      <alignment horizontal="center" vertical="center" wrapText="1"/>
    </xf>
    <xf numFmtId="164" fontId="3" fillId="0" borderId="14" xfId="1" applyFont="1" applyFill="1" applyBorder="1" applyAlignment="1">
      <alignment horizontal="right" wrapText="1"/>
    </xf>
    <xf numFmtId="164" fontId="3" fillId="2" borderId="12" xfId="1" applyFont="1" applyFill="1" applyBorder="1" applyAlignment="1">
      <alignment horizontal="right" vertical="center" wrapText="1"/>
    </xf>
    <xf numFmtId="164" fontId="3" fillId="2" borderId="10" xfId="1" applyFont="1" applyFill="1" applyBorder="1" applyAlignment="1">
      <alignment horizontal="center" vertical="center"/>
    </xf>
    <xf numFmtId="164" fontId="3" fillId="2" borderId="11" xfId="1" applyFont="1" applyFill="1" applyBorder="1" applyAlignment="1">
      <alignment horizontal="right" vertical="center"/>
    </xf>
    <xf numFmtId="164" fontId="3" fillId="2" borderId="12" xfId="1" applyFont="1" applyFill="1" applyBorder="1" applyAlignment="1">
      <alignment horizontal="right" vertical="center"/>
    </xf>
    <xf numFmtId="164" fontId="3" fillId="2" borderId="7" xfId="1" applyFont="1" applyFill="1" applyBorder="1" applyAlignment="1">
      <alignment horizontal="right" vertical="center" wrapText="1"/>
    </xf>
    <xf numFmtId="168" fontId="3" fillId="3" borderId="7" xfId="1" applyNumberFormat="1" applyFont="1" applyFill="1" applyBorder="1" applyAlignment="1">
      <alignment horizontal="right" wrapText="1"/>
    </xf>
    <xf numFmtId="164" fontId="2" fillId="2" borderId="1" xfId="1" applyFont="1" applyFill="1" applyBorder="1" applyAlignment="1">
      <alignment horizontal="center" vertical="center" wrapText="1"/>
    </xf>
  </cellXfs>
  <cellStyles count="4">
    <cellStyle name="Migliaia" xfId="1" builtinId="3" customBuiltin="1"/>
    <cellStyle name="Migliaia 2" xfId="3" xr:uid="{00000000-0005-0000-0000-000001000000}"/>
    <cellStyle name="Normale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8"/>
  <sheetViews>
    <sheetView tabSelected="1" zoomScale="81" zoomScaleNormal="81" workbookViewId="0">
      <selection activeCell="A3" sqref="A3:I16"/>
    </sheetView>
  </sheetViews>
  <sheetFormatPr defaultRowHeight="15" x14ac:dyDescent="0.25"/>
  <cols>
    <col min="1" max="1" width="8.85546875" customWidth="1"/>
    <col min="2" max="2" width="25.28515625" customWidth="1"/>
    <col min="3" max="3" width="16.7109375" customWidth="1"/>
    <col min="4" max="4" width="15.140625" customWidth="1"/>
    <col min="5" max="5" width="14.140625" customWidth="1"/>
    <col min="6" max="6" width="13.28515625" customWidth="1"/>
    <col min="7" max="8" width="16.28515625" customWidth="1"/>
    <col min="9" max="9" width="8.85546875" customWidth="1"/>
    <col min="13" max="13" width="9.28515625" bestFit="1" customWidth="1"/>
  </cols>
  <sheetData>
    <row r="3" spans="1:13" ht="15.75" thickBot="1" x14ac:dyDescent="0.3"/>
    <row r="4" spans="1:13" ht="56.25" customHeight="1" x14ac:dyDescent="0.25">
      <c r="B4" s="42" t="s">
        <v>17</v>
      </c>
      <c r="C4" s="42"/>
      <c r="D4" s="42"/>
      <c r="E4" s="42"/>
      <c r="F4" s="42"/>
      <c r="G4" s="42"/>
      <c r="H4" s="42"/>
    </row>
    <row r="5" spans="1:13" ht="64.5" customHeight="1" x14ac:dyDescent="0.25">
      <c r="B5" s="1" t="s">
        <v>12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11</v>
      </c>
      <c r="H5" s="34" t="s">
        <v>4</v>
      </c>
    </row>
    <row r="6" spans="1:13" ht="51" customHeight="1" thickBot="1" x14ac:dyDescent="0.3">
      <c r="A6" s="28"/>
      <c r="B6" s="3" t="s">
        <v>5</v>
      </c>
      <c r="C6" s="4">
        <f>960.75+422</f>
        <v>1382.75</v>
      </c>
      <c r="D6" s="5">
        <f>109.54+73.15</f>
        <v>182.69</v>
      </c>
      <c r="E6" s="32">
        <f>C6-D6</f>
        <v>1200.06</v>
      </c>
      <c r="F6" s="5">
        <f>D6/C6*100</f>
        <v>13.212077382028568</v>
      </c>
      <c r="G6" s="33">
        <f>45.79+29.65</f>
        <v>75.44</v>
      </c>
      <c r="H6" s="35">
        <f>G6/C6*100</f>
        <v>5.455794612185862</v>
      </c>
      <c r="I6" s="29"/>
    </row>
    <row r="7" spans="1:13" ht="46.5" customHeight="1" thickBot="1" x14ac:dyDescent="0.3">
      <c r="A7" s="28"/>
      <c r="B7" s="6" t="s">
        <v>6</v>
      </c>
      <c r="C7" s="7">
        <f>183+90</f>
        <v>273</v>
      </c>
      <c r="D7" s="8">
        <f>24.5+20</f>
        <v>44.5</v>
      </c>
      <c r="E7" s="9">
        <f>C7-D7</f>
        <v>228.5</v>
      </c>
      <c r="F7" s="5">
        <f>D7/C7*100</f>
        <v>16.300366300366299</v>
      </c>
      <c r="G7" s="8">
        <f>11+2</f>
        <v>13</v>
      </c>
      <c r="H7" s="5">
        <f>G7/C7*100</f>
        <v>4.7619047619047619</v>
      </c>
      <c r="I7" s="29"/>
      <c r="M7" s="26"/>
    </row>
    <row r="8" spans="1:13" ht="50.25" customHeight="1" thickBot="1" x14ac:dyDescent="0.3">
      <c r="A8" s="29"/>
      <c r="B8" s="6" t="s">
        <v>7</v>
      </c>
      <c r="C8" s="10">
        <f>793+360</f>
        <v>1153</v>
      </c>
      <c r="D8" s="8">
        <f>108.74+51.52</f>
        <v>160.26</v>
      </c>
      <c r="E8" s="9">
        <f>C8-D8</f>
        <v>992.74</v>
      </c>
      <c r="F8" s="9">
        <f>D8/C8*100</f>
        <v>13.899392888117953</v>
      </c>
      <c r="G8" s="8">
        <f>40.23+17.52</f>
        <v>57.75</v>
      </c>
      <c r="H8" s="31">
        <f>G8/C8*100</f>
        <v>5.0086730268863837</v>
      </c>
      <c r="I8" s="29"/>
    </row>
    <row r="9" spans="1:13" ht="42.75" customHeight="1" thickBot="1" x14ac:dyDescent="0.3">
      <c r="B9" s="6" t="s">
        <v>8</v>
      </c>
      <c r="C9" s="7">
        <f>630</f>
        <v>630</v>
      </c>
      <c r="D9" s="11">
        <v>127.68</v>
      </c>
      <c r="E9" s="9">
        <f>C9-D9</f>
        <v>502.32</v>
      </c>
      <c r="F9" s="9">
        <f>D9/C9*100</f>
        <v>20.266666666666669</v>
      </c>
      <c r="G9" s="8">
        <f>55.51</f>
        <v>55.51</v>
      </c>
      <c r="H9" s="9">
        <f t="shared" ref="H9" si="0">G9/C9*100</f>
        <v>8.8111111111111118</v>
      </c>
      <c r="I9" s="29"/>
    </row>
    <row r="10" spans="1:13" ht="42.75" customHeight="1" thickBot="1" x14ac:dyDescent="0.3">
      <c r="B10" s="6" t="s">
        <v>13</v>
      </c>
      <c r="C10" s="7">
        <v>488</v>
      </c>
      <c r="D10" s="8">
        <v>46.63</v>
      </c>
      <c r="E10" s="9">
        <f t="shared" ref="E10" si="1">C10-D10</f>
        <v>441.37</v>
      </c>
      <c r="F10" s="27">
        <f t="shared" ref="F10:F14" si="2">D10/C10*100</f>
        <v>9.5553278688524586</v>
      </c>
      <c r="G10" s="8">
        <v>3.93</v>
      </c>
      <c r="H10" s="41">
        <f t="shared" ref="H10:H15" si="3">G10/C10*100</f>
        <v>0.80532786885245899</v>
      </c>
      <c r="I10" s="29"/>
    </row>
    <row r="11" spans="1:13" ht="51.75" customHeight="1" thickBot="1" x14ac:dyDescent="0.3">
      <c r="B11" s="6" t="s">
        <v>14</v>
      </c>
      <c r="C11" s="7">
        <f>450</f>
        <v>450</v>
      </c>
      <c r="D11" s="11">
        <v>58.99</v>
      </c>
      <c r="E11" s="9">
        <f>C11-D11</f>
        <v>391.01</v>
      </c>
      <c r="F11" s="9">
        <f>D11/C11*100</f>
        <v>13.10888888888889</v>
      </c>
      <c r="G11" s="8">
        <v>16.190000000000001</v>
      </c>
      <c r="H11" s="9">
        <f t="shared" si="3"/>
        <v>3.5977777777777784</v>
      </c>
      <c r="I11" s="29"/>
    </row>
    <row r="12" spans="1:13" ht="51.75" customHeight="1" thickBot="1" x14ac:dyDescent="0.3">
      <c r="B12" s="6" t="s">
        <v>15</v>
      </c>
      <c r="C12" s="7">
        <f>625.25</f>
        <v>625.25</v>
      </c>
      <c r="D12" s="11">
        <v>63</v>
      </c>
      <c r="E12" s="9">
        <f>C12-D12</f>
        <v>562.25</v>
      </c>
      <c r="F12" s="9">
        <f t="shared" si="2"/>
        <v>10.075969612155138</v>
      </c>
      <c r="G12" s="8">
        <v>13.75</v>
      </c>
      <c r="H12" s="30">
        <f t="shared" si="3"/>
        <v>2.1991203518592561</v>
      </c>
      <c r="I12" s="29"/>
    </row>
    <row r="13" spans="1:13" ht="49.5" customHeight="1" thickBot="1" x14ac:dyDescent="0.3">
      <c r="A13" s="29"/>
      <c r="B13" s="6" t="s">
        <v>9</v>
      </c>
      <c r="C13" s="12">
        <f>198.25+165</f>
        <v>363.25</v>
      </c>
      <c r="D13" s="8">
        <f>49+20.96</f>
        <v>69.960000000000008</v>
      </c>
      <c r="E13" s="9">
        <f>C13-D13</f>
        <v>293.28999999999996</v>
      </c>
      <c r="F13" s="9">
        <f>D13/C13*100</f>
        <v>19.259463179628359</v>
      </c>
      <c r="G13" s="8">
        <f>29.25+0.71</f>
        <v>29.96</v>
      </c>
      <c r="H13" s="31">
        <f t="shared" si="3"/>
        <v>8.2477632484514807</v>
      </c>
      <c r="I13" s="29"/>
    </row>
    <row r="14" spans="1:13" ht="42.75" customHeight="1" thickBot="1" x14ac:dyDescent="0.3">
      <c r="A14" s="29"/>
      <c r="B14" s="13" t="s">
        <v>10</v>
      </c>
      <c r="C14" s="7">
        <f>594.75+225</f>
        <v>819.75</v>
      </c>
      <c r="D14" s="8">
        <f>57.86+24.91</f>
        <v>82.77</v>
      </c>
      <c r="E14" s="9">
        <f>C14-D14</f>
        <v>736.98</v>
      </c>
      <c r="F14" s="9">
        <f t="shared" si="2"/>
        <v>10.096980786825251</v>
      </c>
      <c r="G14" s="8">
        <f>20.11+0.66</f>
        <v>20.77</v>
      </c>
      <c r="H14" s="9">
        <f t="shared" si="3"/>
        <v>2.5336992985666362</v>
      </c>
      <c r="I14" s="29"/>
    </row>
    <row r="15" spans="1:13" ht="15.75" thickBot="1" x14ac:dyDescent="0.3">
      <c r="B15" s="14" t="s">
        <v>16</v>
      </c>
      <c r="C15" s="37">
        <f>SUM(C6:C14)</f>
        <v>6185</v>
      </c>
      <c r="D15" s="38">
        <f>SUM(D6:D14)</f>
        <v>836.48</v>
      </c>
      <c r="E15" s="38">
        <f>C15-D15</f>
        <v>5348.52</v>
      </c>
      <c r="F15" s="36">
        <f>D15/C15*100</f>
        <v>13.524333063864189</v>
      </c>
      <c r="G15" s="39">
        <f>SUM(G6:G14)</f>
        <v>286.29999999999995</v>
      </c>
      <c r="H15" s="40">
        <f t="shared" si="3"/>
        <v>4.6289409862570725</v>
      </c>
    </row>
    <row r="16" spans="1:13" x14ac:dyDescent="0.25">
      <c r="B16" s="15"/>
      <c r="C16" s="16"/>
      <c r="D16" s="17"/>
      <c r="E16" s="17"/>
      <c r="F16" s="18"/>
      <c r="G16" s="17"/>
      <c r="H16" s="18"/>
    </row>
    <row r="17" spans="2:8" x14ac:dyDescent="0.25">
      <c r="B17" s="19"/>
      <c r="C17" s="19"/>
      <c r="D17" s="20"/>
      <c r="E17" s="20"/>
      <c r="F17" s="21"/>
      <c r="G17" s="22"/>
      <c r="H17" s="22"/>
    </row>
    <row r="18" spans="2:8" ht="18" x14ac:dyDescent="0.25">
      <c r="B18" s="22"/>
      <c r="C18" s="22"/>
      <c r="D18" s="20"/>
      <c r="E18" s="23"/>
      <c r="F18" s="23"/>
      <c r="G18" s="24"/>
      <c r="H18" s="25"/>
    </row>
  </sheetData>
  <mergeCells count="1">
    <mergeCell ref="B4:H4"/>
  </mergeCells>
  <pageMargins left="0.70000000000000007" right="0.70000000000000007" top="0.75" bottom="0.75" header="0.30000000000000004" footer="0.30000000000000004"/>
  <pageSetup paperSize="9" scale="66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Doriana Cabras</dc:creator>
  <cp:lastModifiedBy>Marco Mezzano</cp:lastModifiedBy>
  <cp:lastPrinted>2025-07-25T10:28:49Z</cp:lastPrinted>
  <dcterms:created xsi:type="dcterms:W3CDTF">2023-01-30T14:07:46Z</dcterms:created>
  <dcterms:modified xsi:type="dcterms:W3CDTF">2025-07-25T10:28:53Z</dcterms:modified>
</cp:coreProperties>
</file>