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alchi\Desktop\luglio agosto 2024\4trimestre2024\"/>
    </mc:Choice>
  </mc:AlternateContent>
  <xr:revisionPtr revIDLastSave="0" documentId="8_{B0A2C8BB-91AE-462A-B889-055E51A208A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C15" i="1"/>
  <c r="G15" i="1"/>
  <c r="H14" i="1"/>
  <c r="G14" i="1"/>
  <c r="F14" i="1"/>
  <c r="E14" i="1"/>
  <c r="D14" i="1"/>
  <c r="C14" i="1"/>
  <c r="H8" i="1"/>
  <c r="G8" i="1"/>
  <c r="F8" i="1"/>
  <c r="D8" i="1"/>
  <c r="C8" i="1"/>
  <c r="H11" i="1"/>
  <c r="G11" i="1"/>
  <c r="F11" i="1"/>
  <c r="E11" i="1"/>
  <c r="H13" i="1"/>
  <c r="G13" i="1"/>
  <c r="F13" i="1"/>
  <c r="E13" i="1"/>
  <c r="D13" i="1"/>
  <c r="C13" i="1"/>
  <c r="G7" i="1"/>
  <c r="H6" i="1"/>
  <c r="G6" i="1"/>
  <c r="E6" i="1"/>
  <c r="F6" i="1"/>
  <c r="D6" i="1"/>
  <c r="C6" i="1"/>
  <c r="H7" i="1"/>
  <c r="F7" i="1"/>
  <c r="D7" i="1"/>
  <c r="C7" i="1"/>
  <c r="C12" i="1"/>
  <c r="E12" i="1" s="1"/>
  <c r="C11" i="1"/>
  <c r="G9" i="1"/>
  <c r="C9" i="1"/>
  <c r="F10" i="1"/>
  <c r="E8" i="1"/>
  <c r="H12" i="1" l="1"/>
  <c r="F12" i="1"/>
  <c r="H9" i="1"/>
  <c r="H10" i="1"/>
  <c r="E10" i="1"/>
  <c r="E9" i="1"/>
  <c r="E7" i="1"/>
  <c r="F9" i="1"/>
  <c r="D15" i="1"/>
  <c r="E15" i="1" l="1"/>
  <c r="F15" i="1"/>
</calcChain>
</file>

<file path=xl/sharedStrings.xml><?xml version="1.0" encoding="utf-8"?>
<sst xmlns="http://schemas.openxmlformats.org/spreadsheetml/2006/main" count="18" uniqueCount="18">
  <si>
    <t xml:space="preserve">Direzioni </t>
  </si>
  <si>
    <t xml:space="preserve">GIORNI LAVORATIVI </t>
  </si>
  <si>
    <t>TOTALE GIORNI ASSENZA</t>
  </si>
  <si>
    <t xml:space="preserve">TOTALE GIORNI LAVORATI </t>
  </si>
  <si>
    <t xml:space="preserve">TASSO DI ASSENZA </t>
  </si>
  <si>
    <t xml:space="preserve">INDICE ASSENTEISMO NETTO </t>
  </si>
  <si>
    <t>UFFICIO DI STAFF PRESIDENTE E SEGRETARIO GENERALE</t>
  </si>
  <si>
    <t>DIREZIONE PIANIFICAZIONE E SVILUPPO                                          DPS</t>
  </si>
  <si>
    <t xml:space="preserve">DIREZIONE AMMINISTRAZIONE E BILANCIO                                      DAB </t>
  </si>
  <si>
    <t>DIREZIONE TECNICA  NORD   DTN</t>
  </si>
  <si>
    <t>DIREZIONE TECNICA  SUD  DTS</t>
  </si>
  <si>
    <t>DIREZIONE DEMANIO PER IL  NORD SARDEGNA DDN</t>
  </si>
  <si>
    <t>DIREZIONE DEMANIO PER IL SUD SARDEGNA DDS</t>
  </si>
  <si>
    <t>DIREZIONE OCCUPAZIONE E IMPRESA                                             DOI</t>
  </si>
  <si>
    <t>DIREZIONE SECURITY PORTUALE                                      DSP</t>
  </si>
  <si>
    <t xml:space="preserve"> AUTORITA' DI SISTEMA PORTUALE DEL MARE DI SARDEGNA                                                                                                INDICE DI ASSENZA PERSONALE DIPENDENTE  SEDE OLBIA          
- 4° TRIMESTRE 2024- </t>
  </si>
  <si>
    <t xml:space="preserve">TOTALE GIORNI ASSENZA AL NETTO DELLE FERIE </t>
  </si>
  <si>
    <t>TOTALE  4°TRIMESTRE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</si>
</sst>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-&quot;* #,##0.00&quot; &quot;;&quot; &quot;* &quot;-&quot;#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&quot; &quot;* #,##0.00&quot; &quot;[$€-410]&quot; &quot;;&quot;-&quot;* #,##0.00&quot; &quot;[$€-410]&quot; &quot;;&quot; &quot;* &quot;-&quot;#&quot; &quot;[$€-410]&quot; &quot;;&quot; &quot;@&quot; &quot;"/>
    <numFmt numFmtId="167" formatCode="_-* #,##0.00\ _€_-;\-* #,##0.00\ _€_-;_-* &quot;-&quot;??\ _€_-;_-@_-"/>
    <numFmt numFmtId="168" formatCode="&quot; &quot;* #,##0.00&quot; &quot;;&quot;-&quot;* #,##0.00&quot; &quot;;&quot; &quot;* &quot;-&quot;#.0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wrapText="1"/>
    </xf>
    <xf numFmtId="164" fontId="3" fillId="0" borderId="5" xfId="1" applyFont="1" applyFill="1" applyBorder="1" applyAlignment="1">
      <alignment horizontal="right" wrapText="1"/>
    </xf>
    <xf numFmtId="164" fontId="3" fillId="2" borderId="6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/>
    </xf>
    <xf numFmtId="164" fontId="3" fillId="0" borderId="7" xfId="1" applyFont="1" applyFill="1" applyBorder="1" applyAlignment="1">
      <alignment horizontal="right"/>
    </xf>
    <xf numFmtId="164" fontId="3" fillId="0" borderId="7" xfId="1" applyFont="1" applyFill="1" applyBorder="1" applyAlignment="1">
      <alignment horizontal="right" wrapText="1"/>
    </xf>
    <xf numFmtId="164" fontId="3" fillId="0" borderId="8" xfId="1" applyFont="1" applyFill="1" applyBorder="1" applyAlignment="1">
      <alignment horizontal="center"/>
    </xf>
    <xf numFmtId="164" fontId="3" fillId="0" borderId="9" xfId="1" applyFont="1" applyFill="1" applyBorder="1" applyAlignment="1">
      <alignment horizontal="right"/>
    </xf>
    <xf numFmtId="164" fontId="3" fillId="0" borderId="5" xfId="1" applyFont="1" applyFill="1" applyBorder="1" applyAlignment="1">
      <alignment horizontal="center"/>
    </xf>
    <xf numFmtId="164" fontId="3" fillId="2" borderId="7" xfId="1" applyFont="1" applyFill="1" applyBorder="1" applyAlignment="1">
      <alignment horizontal="center" vertical="center" wrapText="1"/>
    </xf>
    <xf numFmtId="164" fontId="3" fillId="2" borderId="5" xfId="1" applyFont="1" applyFill="1" applyBorder="1" applyAlignment="1">
      <alignment horizontal="center" vertical="center"/>
    </xf>
    <xf numFmtId="164" fontId="3" fillId="2" borderId="10" xfId="1" applyFont="1" applyFill="1" applyBorder="1" applyAlignment="1">
      <alignment horizontal="center"/>
    </xf>
    <xf numFmtId="164" fontId="3" fillId="2" borderId="11" xfId="1" applyFont="1" applyFill="1" applyBorder="1" applyAlignment="1">
      <alignment horizontal="right"/>
    </xf>
    <xf numFmtId="164" fontId="3" fillId="2" borderId="12" xfId="1" applyFont="1" applyFill="1" applyBorder="1" applyAlignment="1">
      <alignment horizontal="right" wrapText="1"/>
    </xf>
    <xf numFmtId="164" fontId="3" fillId="2" borderId="12" xfId="1" applyFont="1" applyFill="1" applyBorder="1" applyAlignment="1">
      <alignment horizontal="right"/>
    </xf>
    <xf numFmtId="164" fontId="3" fillId="2" borderId="7" xfId="1" applyFont="1" applyFill="1" applyBorder="1" applyAlignment="1">
      <alignment horizontal="right" wrapText="1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horizontal="right"/>
    </xf>
    <xf numFmtId="164" fontId="3" fillId="0" borderId="0" xfId="1" applyFont="1" applyFill="1" applyAlignment="1">
      <alignment horizontal="right" wrapText="1"/>
    </xf>
    <xf numFmtId="164" fontId="4" fillId="0" borderId="0" xfId="1" applyFont="1" applyAlignment="1">
      <alignment horizontal="center"/>
    </xf>
    <xf numFmtId="164" fontId="1" fillId="0" borderId="0" xfId="1" applyAlignment="1">
      <alignment horizontal="center"/>
    </xf>
    <xf numFmtId="165" fontId="1" fillId="0" borderId="0" xfId="2" applyNumberFormat="1" applyFill="1"/>
    <xf numFmtId="164" fontId="1" fillId="0" borderId="0" xfId="1"/>
    <xf numFmtId="164" fontId="5" fillId="0" borderId="0" xfId="1" applyFont="1" applyFill="1" applyAlignment="1">
      <alignment horizontal="center"/>
    </xf>
    <xf numFmtId="164" fontId="1" fillId="0" borderId="0" xfId="1" applyFill="1"/>
    <xf numFmtId="4" fontId="6" fillId="0" borderId="0" xfId="1" applyNumberFormat="1" applyFont="1" applyFill="1"/>
    <xf numFmtId="167" fontId="0" fillId="0" borderId="0" xfId="0" applyNumberFormat="1"/>
    <xf numFmtId="168" fontId="3" fillId="0" borderId="7" xfId="1" applyNumberFormat="1" applyFont="1" applyFill="1" applyBorder="1" applyAlignment="1">
      <alignment horizontal="right" wrapText="1"/>
    </xf>
    <xf numFmtId="164" fontId="3" fillId="3" borderId="7" xfId="1" applyFont="1" applyFill="1" applyBorder="1" applyAlignment="1">
      <alignment horizontal="right" wrapText="1"/>
    </xf>
    <xf numFmtId="0" fontId="0" fillId="4" borderId="0" xfId="0" applyFill="1"/>
    <xf numFmtId="0" fontId="0" fillId="5" borderId="0" xfId="0" applyFill="1"/>
    <xf numFmtId="164" fontId="3" fillId="5" borderId="7" xfId="1" applyFont="1" applyFill="1" applyBorder="1" applyAlignment="1">
      <alignment horizontal="right" wrapText="1"/>
    </xf>
    <xf numFmtId="164" fontId="3" fillId="6" borderId="7" xfId="1" applyFont="1" applyFill="1" applyBorder="1" applyAlignment="1">
      <alignment horizontal="right" wrapText="1"/>
    </xf>
    <xf numFmtId="168" fontId="3" fillId="5" borderId="7" xfId="1" applyNumberFormat="1" applyFont="1" applyFill="1" applyBorder="1" applyAlignment="1">
      <alignment horizontal="right" wrapText="1"/>
    </xf>
    <xf numFmtId="164" fontId="2" fillId="2" borderId="1" xfId="1" applyFont="1" applyFill="1" applyBorder="1" applyAlignment="1">
      <alignment horizontal="center" vertical="center" wrapText="1"/>
    </xf>
    <xf numFmtId="167" fontId="3" fillId="0" borderId="5" xfId="1" applyNumberFormat="1" applyFont="1" applyFill="1" applyBorder="1" applyAlignment="1">
      <alignment horizontal="right" wrapText="1"/>
    </xf>
    <xf numFmtId="0" fontId="0" fillId="0" borderId="0" xfId="0" applyBorder="1"/>
    <xf numFmtId="164" fontId="3" fillId="0" borderId="13" xfId="1" applyFont="1" applyFill="1" applyBorder="1" applyAlignment="1">
      <alignment horizontal="right" wrapText="1"/>
    </xf>
    <xf numFmtId="164" fontId="3" fillId="0" borderId="14" xfId="1" applyFont="1" applyFill="1" applyBorder="1" applyAlignment="1">
      <alignment horizontal="right" wrapText="1"/>
    </xf>
    <xf numFmtId="164" fontId="3" fillId="2" borderId="15" xfId="1" applyFont="1" applyFill="1" applyBorder="1" applyAlignment="1">
      <alignment horizontal="center" vertical="center" wrapText="1"/>
    </xf>
  </cellXfs>
  <cellStyles count="4">
    <cellStyle name="Migliaia" xfId="1" builtinId="3" customBuiltin="1"/>
    <cellStyle name="Migliaia 2" xfId="3" xr:uid="{00000000-0005-0000-0000-000001000000}"/>
    <cellStyle name="Normale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8"/>
  <sheetViews>
    <sheetView tabSelected="1" topLeftCell="A5" zoomScale="81" zoomScaleNormal="81" workbookViewId="0">
      <selection activeCell="B16" sqref="B16"/>
    </sheetView>
  </sheetViews>
  <sheetFormatPr defaultRowHeight="14.4" x14ac:dyDescent="0.3"/>
  <cols>
    <col min="1" max="1" width="8.88671875" customWidth="1"/>
    <col min="2" max="2" width="25.21875" customWidth="1"/>
    <col min="3" max="3" width="16.6640625" customWidth="1"/>
    <col min="4" max="4" width="15.109375" customWidth="1"/>
    <col min="5" max="5" width="14.109375" customWidth="1"/>
    <col min="6" max="6" width="13.33203125" customWidth="1"/>
    <col min="7" max="8" width="16.33203125" customWidth="1"/>
    <col min="9" max="9" width="8.88671875" customWidth="1"/>
    <col min="13" max="13" width="9.21875" bestFit="1" customWidth="1"/>
  </cols>
  <sheetData>
    <row r="3" spans="1:13" ht="15" thickBot="1" x14ac:dyDescent="0.35"/>
    <row r="4" spans="1:13" ht="56.25" customHeight="1" x14ac:dyDescent="0.3">
      <c r="B4" s="39" t="s">
        <v>15</v>
      </c>
      <c r="C4" s="39"/>
      <c r="D4" s="39"/>
      <c r="E4" s="39"/>
      <c r="F4" s="39"/>
      <c r="G4" s="39"/>
      <c r="H4" s="39"/>
    </row>
    <row r="5" spans="1:13" ht="64.5" customHeight="1" x14ac:dyDescent="0.3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16</v>
      </c>
      <c r="H5" s="44" t="s">
        <v>5</v>
      </c>
    </row>
    <row r="6" spans="1:13" ht="51" customHeight="1" thickBot="1" x14ac:dyDescent="0.35">
      <c r="A6" s="34"/>
      <c r="B6" s="3" t="s">
        <v>6</v>
      </c>
      <c r="C6" s="4">
        <f>1007.5+441</f>
        <v>1448.5</v>
      </c>
      <c r="D6" s="5">
        <f>104.26+74.9</f>
        <v>179.16000000000003</v>
      </c>
      <c r="E6" s="40">
        <f>C6-D6</f>
        <v>1269.3399999999999</v>
      </c>
      <c r="F6" s="5">
        <f>D6/C6*100</f>
        <v>12.368657231618919</v>
      </c>
      <c r="G6" s="42">
        <f>19.41+20.38</f>
        <v>39.79</v>
      </c>
      <c r="H6" s="43">
        <f>G6/C6*100</f>
        <v>2.7469796341042456</v>
      </c>
      <c r="I6" s="41"/>
      <c r="J6" s="41"/>
    </row>
    <row r="7" spans="1:13" ht="46.5" customHeight="1" thickBot="1" x14ac:dyDescent="0.35">
      <c r="A7" s="34"/>
      <c r="B7" s="6" t="s">
        <v>7</v>
      </c>
      <c r="C7" s="7">
        <f>217+94.5</f>
        <v>311.5</v>
      </c>
      <c r="D7" s="8">
        <f>37.5+16.67</f>
        <v>54.17</v>
      </c>
      <c r="E7" s="9">
        <f>C7-D7</f>
        <v>257.33</v>
      </c>
      <c r="F7" s="5">
        <f>D7/C7*100</f>
        <v>17.390048154093098</v>
      </c>
      <c r="G7" s="8">
        <f>10.5+0.67</f>
        <v>11.17</v>
      </c>
      <c r="H7" s="9">
        <f>G7/C7*100</f>
        <v>3.5858747993579452</v>
      </c>
      <c r="M7" s="31"/>
    </row>
    <row r="8" spans="1:13" ht="50.25" customHeight="1" thickBot="1" x14ac:dyDescent="0.35">
      <c r="A8" s="35"/>
      <c r="B8" s="6" t="s">
        <v>8</v>
      </c>
      <c r="C8" s="10">
        <f>806+378</f>
        <v>1184</v>
      </c>
      <c r="D8" s="8">
        <f>97.02+72.15</f>
        <v>169.17000000000002</v>
      </c>
      <c r="E8" s="9">
        <f>C8-D8</f>
        <v>1014.8299999999999</v>
      </c>
      <c r="F8" s="9">
        <f>D8/C8*100</f>
        <v>14.288006756756758</v>
      </c>
      <c r="G8" s="8">
        <f>57.02+32.42</f>
        <v>89.44</v>
      </c>
      <c r="H8" s="36">
        <f>G8/C8*100</f>
        <v>7.5540540540540535</v>
      </c>
    </row>
    <row r="9" spans="1:13" ht="42.75" customHeight="1" thickBot="1" x14ac:dyDescent="0.35">
      <c r="B9" s="6" t="s">
        <v>9</v>
      </c>
      <c r="C9" s="7">
        <f>661.5</f>
        <v>661.5</v>
      </c>
      <c r="D9" s="11">
        <v>72.34</v>
      </c>
      <c r="E9" s="9">
        <f>C9-D9</f>
        <v>589.16</v>
      </c>
      <c r="F9" s="9">
        <f t="shared" ref="F6:F14" si="0">D9/C9*100</f>
        <v>10.935752078609221</v>
      </c>
      <c r="G9" s="8">
        <f>16.02</f>
        <v>16.02</v>
      </c>
      <c r="H9" s="9">
        <f t="shared" ref="H9:H12" si="1">G9/C9*100</f>
        <v>2.4217687074829932</v>
      </c>
    </row>
    <row r="10" spans="1:13" ht="42.75" customHeight="1" thickBot="1" x14ac:dyDescent="0.35">
      <c r="B10" s="6" t="s">
        <v>10</v>
      </c>
      <c r="C10" s="7">
        <v>496</v>
      </c>
      <c r="D10" s="8">
        <v>60.6</v>
      </c>
      <c r="E10" s="9">
        <f t="shared" ref="E10:E15" si="2">C10-D10</f>
        <v>435.4</v>
      </c>
      <c r="F10" s="32">
        <f t="shared" si="0"/>
        <v>12.21774193548387</v>
      </c>
      <c r="G10" s="8">
        <v>8.6</v>
      </c>
      <c r="H10" s="33">
        <f t="shared" si="1"/>
        <v>1.7338709677419355</v>
      </c>
    </row>
    <row r="11" spans="1:13" ht="51.75" customHeight="1" thickBot="1" x14ac:dyDescent="0.35">
      <c r="B11" s="6" t="s">
        <v>11</v>
      </c>
      <c r="C11" s="7">
        <f>510.5</f>
        <v>510.5</v>
      </c>
      <c r="D11" s="11">
        <v>123.49</v>
      </c>
      <c r="E11" s="9">
        <f>C11-D11</f>
        <v>387.01</v>
      </c>
      <c r="F11" s="9">
        <f>D11/C11*100</f>
        <v>24.190009794319295</v>
      </c>
      <c r="G11" s="8">
        <f>58.91</f>
        <v>58.91</v>
      </c>
      <c r="H11" s="9">
        <f>G11/C11*100</f>
        <v>11.539666993143975</v>
      </c>
    </row>
    <row r="12" spans="1:13" ht="51.75" customHeight="1" thickBot="1" x14ac:dyDescent="0.35">
      <c r="B12" s="6" t="s">
        <v>12</v>
      </c>
      <c r="C12" s="7">
        <f>573.5</f>
        <v>573.5</v>
      </c>
      <c r="D12" s="11">
        <v>83</v>
      </c>
      <c r="E12" s="9">
        <f>C12-D12</f>
        <v>490.5</v>
      </c>
      <c r="F12" s="9">
        <f t="shared" si="0"/>
        <v>14.472537053182213</v>
      </c>
      <c r="G12" s="8">
        <v>18.5</v>
      </c>
      <c r="H12" s="37">
        <f t="shared" si="1"/>
        <v>3.225806451612903</v>
      </c>
    </row>
    <row r="13" spans="1:13" ht="49.5" customHeight="1" thickBot="1" x14ac:dyDescent="0.35">
      <c r="A13" s="35"/>
      <c r="B13" s="6" t="s">
        <v>13</v>
      </c>
      <c r="C13" s="12">
        <f>201.5+173.25</f>
        <v>374.75</v>
      </c>
      <c r="D13" s="8">
        <f>29.58+22.25</f>
        <v>51.83</v>
      </c>
      <c r="E13" s="9">
        <f>C13-D13</f>
        <v>322.92</v>
      </c>
      <c r="F13" s="9">
        <f>D13/C13*100</f>
        <v>13.830553702468313</v>
      </c>
      <c r="G13" s="8">
        <f>9.58+4.25</f>
        <v>13.83</v>
      </c>
      <c r="H13" s="38">
        <f>G13/C13*100</f>
        <v>3.6904603068712474</v>
      </c>
    </row>
    <row r="14" spans="1:13" ht="42.75" customHeight="1" thickBot="1" x14ac:dyDescent="0.35">
      <c r="A14" s="35"/>
      <c r="B14" s="13" t="s">
        <v>14</v>
      </c>
      <c r="C14" s="7">
        <f>604.5+236.25</f>
        <v>840.75</v>
      </c>
      <c r="D14" s="8">
        <f>74.92+41.43</f>
        <v>116.35</v>
      </c>
      <c r="E14" s="9">
        <f>C14-D14</f>
        <v>724.4</v>
      </c>
      <c r="F14" s="9">
        <f>D14/C14*100</f>
        <v>13.838834374070769</v>
      </c>
      <c r="G14" s="8">
        <f>44.07+8.43</f>
        <v>52.5</v>
      </c>
      <c r="H14" s="9">
        <f>G14/C14*100</f>
        <v>6.2444246208742191</v>
      </c>
    </row>
    <row r="15" spans="1:13" ht="15" thickBot="1" x14ac:dyDescent="0.35">
      <c r="B15" s="14" t="s">
        <v>17</v>
      </c>
      <c r="C15" s="15">
        <f>SUM(C6:C14)</f>
        <v>6401</v>
      </c>
      <c r="D15" s="16">
        <f>SUM(D6:D14)</f>
        <v>910.11000000000013</v>
      </c>
      <c r="E15" s="16">
        <f t="shared" si="2"/>
        <v>5490.8899999999994</v>
      </c>
      <c r="F15" s="17">
        <f t="shared" ref="F15" si="3">D15/C15*100</f>
        <v>14.218247148882989</v>
      </c>
      <c r="G15" s="18">
        <f>SUM(G6:G14)</f>
        <v>308.76</v>
      </c>
      <c r="H15" s="19">
        <f>G15/C15*100</f>
        <v>4.8236213091704423</v>
      </c>
    </row>
    <row r="16" spans="1:13" x14ac:dyDescent="0.3">
      <c r="B16" s="20"/>
      <c r="C16" s="21"/>
      <c r="D16" s="22"/>
      <c r="E16" s="22"/>
      <c r="F16" s="23"/>
      <c r="G16" s="22"/>
      <c r="H16" s="23"/>
    </row>
    <row r="17" spans="2:8" x14ac:dyDescent="0.3">
      <c r="B17" s="24"/>
      <c r="C17" s="24"/>
      <c r="D17" s="25"/>
      <c r="E17" s="25"/>
      <c r="F17" s="26"/>
      <c r="G17" s="27"/>
      <c r="H17" s="27"/>
    </row>
    <row r="18" spans="2:8" ht="17.399999999999999" x14ac:dyDescent="0.3">
      <c r="B18" s="27"/>
      <c r="C18" s="27"/>
      <c r="D18" s="25"/>
      <c r="E18" s="28"/>
      <c r="F18" s="28"/>
      <c r="G18" s="29"/>
      <c r="H18" s="30"/>
    </row>
  </sheetData>
  <mergeCells count="1">
    <mergeCell ref="B4:H4"/>
  </mergeCells>
  <pageMargins left="0.70000000000000007" right="0.70000000000000007" top="0.75" bottom="0.75" header="0.30000000000000004" footer="0.30000000000000004"/>
  <pageSetup paperSize="0" scale="85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Doriana Cabras</dc:creator>
  <cp:lastModifiedBy>Angelo Falchi</cp:lastModifiedBy>
  <cp:lastPrinted>2023-01-30T14:20:09Z</cp:lastPrinted>
  <dcterms:created xsi:type="dcterms:W3CDTF">2023-01-30T14:07:46Z</dcterms:created>
  <dcterms:modified xsi:type="dcterms:W3CDTF">2025-01-28T16:37:40Z</dcterms:modified>
</cp:coreProperties>
</file>