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alchi\Desktop\2 trimestre 2024\"/>
    </mc:Choice>
  </mc:AlternateContent>
  <xr:revisionPtr revIDLastSave="0" documentId="8_{EA474F3D-2B11-4CE9-B393-1D1CF302E60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H13" i="1"/>
  <c r="G13" i="1"/>
  <c r="F13" i="1"/>
  <c r="E13" i="1"/>
  <c r="D13" i="1"/>
  <c r="C13" i="1"/>
  <c r="F9" i="1"/>
  <c r="E9" i="1"/>
  <c r="G8" i="1"/>
  <c r="E8" i="1"/>
  <c r="F8" i="1"/>
  <c r="D8" i="1"/>
  <c r="C8" i="1"/>
  <c r="H7" i="1"/>
  <c r="G7" i="1"/>
  <c r="F7" i="1"/>
  <c r="E7" i="1"/>
  <c r="D7" i="1"/>
  <c r="C7" i="1"/>
  <c r="G6" i="1"/>
  <c r="D6" i="1"/>
  <c r="C6" i="1"/>
  <c r="H8" i="1"/>
  <c r="G11" i="1"/>
  <c r="H14" i="1"/>
  <c r="F6" i="1"/>
  <c r="H6" i="1"/>
  <c r="C11" i="1"/>
  <c r="E11" i="1" s="1"/>
  <c r="F12" i="1"/>
  <c r="E12" i="1"/>
  <c r="H9" i="1"/>
  <c r="H12" i="1"/>
  <c r="H10" i="1"/>
  <c r="F10" i="1"/>
  <c r="E10" i="1"/>
  <c r="E6" i="1" l="1"/>
  <c r="F11" i="1"/>
  <c r="H11" i="1"/>
  <c r="D15" i="1"/>
  <c r="G15" i="1"/>
  <c r="C15" i="1"/>
  <c r="H15" i="1" l="1"/>
  <c r="E15" i="1"/>
  <c r="F15" i="1"/>
</calcChain>
</file>

<file path=xl/sharedStrings.xml><?xml version="1.0" encoding="utf-8"?>
<sst xmlns="http://schemas.openxmlformats.org/spreadsheetml/2006/main" count="18" uniqueCount="18">
  <si>
    <t xml:space="preserve">Direzioni </t>
  </si>
  <si>
    <t xml:space="preserve">GIORNI LAVORATIVI </t>
  </si>
  <si>
    <t>TOTALE GIORNI ASSENZA</t>
  </si>
  <si>
    <t xml:space="preserve">TOTALE GIORNI LAVORATI </t>
  </si>
  <si>
    <t xml:space="preserve">TASSO DI ASSENZA </t>
  </si>
  <si>
    <t xml:space="preserve">TOTALE GIORNI ASSENZA AL NETTO FERIE </t>
  </si>
  <si>
    <t xml:space="preserve">INDICE ASSENTEISMO NETTO </t>
  </si>
  <si>
    <t>UFFICIO DI STAFF PRESIDENTE E SEGRETARIO GENERALE</t>
  </si>
  <si>
    <t>DIREZIONE PIANIFICAZIONE E SVILUPPO                                          DPS</t>
  </si>
  <si>
    <t xml:space="preserve">DIREZIONE AMMINISTRAZIONE E BILANCIO                                      DAB </t>
  </si>
  <si>
    <t>DIREZIONE TECNICA  NORD   DTN</t>
  </si>
  <si>
    <t>DIREZIONE TECNICA  SUD  DTS</t>
  </si>
  <si>
    <t>DIREZIONE DEMANIO PER IL  NORD SARDEGNA DDN</t>
  </si>
  <si>
    <t>DIREZIONE DEMANIO PER IL SUD SARDEGNA DDS</t>
  </si>
  <si>
    <t>DIREZIONE OCCUPAZIONE E IMPRESA                                             DOI</t>
  </si>
  <si>
    <t>DIREZIONE SECURITY PORTUALE                                      DSP</t>
  </si>
  <si>
    <t xml:space="preserve"> AUTORITA' DI SISTEMA PORTUALE DEL MARE DI SARDEGNA                                                                                                INDICE DI ASSENZA PERSONALE DIPENDENTE            
- 2° TRIMESTRE 2024 - </t>
  </si>
  <si>
    <t>TOTALE  2°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</si>
</sst>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-&quot;* #,##0.00&quot; &quot;;&quot; &quot;* &quot;-&quot;#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&quot; &quot;* #,##0.00&quot; &quot;[$€-410]&quot; &quot;;&quot;-&quot;* #,##0.00&quot; &quot;[$€-410]&quot; &quot;;&quot; &quot;* &quot;-&quot;#&quot; &quot;[$€-410]&quot; &quot;;&quot; &quot;@&quot; &quot;"/>
    <numFmt numFmtId="167" formatCode="_-* #,##0.00\ _€_-;\-* #,##0.00\ _€_-;_-* &quot;-&quot;??\ _€_-;_-@_-"/>
    <numFmt numFmtId="168" formatCode="&quot; &quot;* #,##0.00&quot; &quot;;&quot;-&quot;* #,##0.00&quot; &quot;;&quot; &quot;* &quot;-&quot;#.0&quot;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164" fontId="3" fillId="2" borderId="2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164" fontId="3" fillId="2" borderId="5" xfId="1" applyFont="1" applyFill="1" applyBorder="1" applyAlignment="1">
      <alignment horizontal="center" vertical="center" wrapText="1"/>
    </xf>
    <xf numFmtId="164" fontId="3" fillId="0" borderId="5" xfId="1" applyFont="1" applyFill="1" applyBorder="1" applyAlignment="1">
      <alignment horizontal="center" wrapText="1"/>
    </xf>
    <xf numFmtId="164" fontId="3" fillId="0" borderId="6" xfId="1" applyFont="1" applyFill="1" applyBorder="1" applyAlignment="1">
      <alignment horizontal="right" wrapText="1"/>
    </xf>
    <xf numFmtId="164" fontId="3" fillId="0" borderId="7" xfId="1" applyFont="1" applyFill="1" applyBorder="1" applyAlignment="1">
      <alignment horizontal="right" wrapText="1"/>
    </xf>
    <xf numFmtId="164" fontId="3" fillId="2" borderId="8" xfId="1" applyFont="1" applyFill="1" applyBorder="1" applyAlignment="1">
      <alignment horizontal="center" vertical="center" wrapText="1"/>
    </xf>
    <xf numFmtId="164" fontId="3" fillId="0" borderId="9" xfId="1" applyFont="1" applyFill="1" applyBorder="1" applyAlignment="1">
      <alignment horizontal="center"/>
    </xf>
    <xf numFmtId="164" fontId="3" fillId="0" borderId="9" xfId="1" applyFont="1" applyFill="1" applyBorder="1" applyAlignment="1">
      <alignment horizontal="right"/>
    </xf>
    <xf numFmtId="164" fontId="3" fillId="0" borderId="9" xfId="1" applyFont="1" applyFill="1" applyBorder="1" applyAlignment="1">
      <alignment horizontal="right" wrapText="1"/>
    </xf>
    <xf numFmtId="164" fontId="3" fillId="0" borderId="10" xfId="1" applyFont="1" applyFill="1" applyBorder="1" applyAlignment="1">
      <alignment horizontal="center"/>
    </xf>
    <xf numFmtId="164" fontId="3" fillId="0" borderId="11" xfId="1" applyFont="1" applyFill="1" applyBorder="1" applyAlignment="1">
      <alignment horizontal="right"/>
    </xf>
    <xf numFmtId="164" fontId="3" fillId="0" borderId="12" xfId="1" applyFont="1" applyFill="1" applyBorder="1" applyAlignment="1">
      <alignment horizontal="center"/>
    </xf>
    <xf numFmtId="164" fontId="3" fillId="0" borderId="6" xfId="1" applyFont="1" applyFill="1" applyBorder="1" applyAlignment="1">
      <alignment horizontal="center"/>
    </xf>
    <xf numFmtId="164" fontId="3" fillId="2" borderId="9" xfId="1" applyFont="1" applyFill="1" applyBorder="1" applyAlignment="1">
      <alignment horizontal="center" vertical="center" wrapText="1"/>
    </xf>
    <xf numFmtId="164" fontId="3" fillId="2" borderId="6" xfId="1" applyFont="1" applyFill="1" applyBorder="1" applyAlignment="1">
      <alignment horizontal="center" vertical="center"/>
    </xf>
    <xf numFmtId="164" fontId="3" fillId="2" borderId="13" xfId="1" applyFont="1" applyFill="1" applyBorder="1" applyAlignment="1">
      <alignment horizontal="center"/>
    </xf>
    <xf numFmtId="164" fontId="3" fillId="2" borderId="14" xfId="1" applyFont="1" applyFill="1" applyBorder="1" applyAlignment="1">
      <alignment horizontal="right"/>
    </xf>
    <xf numFmtId="164" fontId="3" fillId="2" borderId="15" xfId="1" applyFont="1" applyFill="1" applyBorder="1" applyAlignment="1">
      <alignment horizontal="right" wrapText="1"/>
    </xf>
    <xf numFmtId="164" fontId="3" fillId="2" borderId="15" xfId="1" applyFont="1" applyFill="1" applyBorder="1" applyAlignment="1">
      <alignment horizontal="right"/>
    </xf>
    <xf numFmtId="164" fontId="3" fillId="2" borderId="9" xfId="1" applyFont="1" applyFill="1" applyBorder="1" applyAlignment="1">
      <alignment horizontal="right" wrapText="1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horizontal="right"/>
    </xf>
    <xf numFmtId="164" fontId="3" fillId="0" borderId="0" xfId="1" applyFont="1" applyFill="1" applyAlignment="1">
      <alignment horizontal="right" wrapText="1"/>
    </xf>
    <xf numFmtId="164" fontId="4" fillId="0" borderId="0" xfId="1" applyFont="1" applyAlignment="1">
      <alignment horizontal="center"/>
    </xf>
    <xf numFmtId="164" fontId="1" fillId="0" borderId="0" xfId="1" applyAlignment="1">
      <alignment horizontal="center"/>
    </xf>
    <xf numFmtId="165" fontId="1" fillId="0" borderId="0" xfId="2" applyNumberFormat="1" applyFill="1"/>
    <xf numFmtId="164" fontId="1" fillId="0" borderId="0" xfId="1"/>
    <xf numFmtId="164" fontId="5" fillId="0" borderId="0" xfId="1" applyFont="1" applyFill="1" applyAlignment="1">
      <alignment horizontal="center"/>
    </xf>
    <xf numFmtId="164" fontId="1" fillId="0" borderId="0" xfId="1" applyFill="1"/>
    <xf numFmtId="4" fontId="6" fillId="0" borderId="0" xfId="1" applyNumberFormat="1" applyFont="1" applyFill="1"/>
    <xf numFmtId="167" fontId="0" fillId="0" borderId="0" xfId="0" applyNumberFormat="1"/>
    <xf numFmtId="168" fontId="3" fillId="0" borderId="9" xfId="1" applyNumberFormat="1" applyFont="1" applyFill="1" applyBorder="1" applyAlignment="1">
      <alignment horizontal="right" wrapText="1"/>
    </xf>
    <xf numFmtId="164" fontId="3" fillId="3" borderId="9" xfId="1" applyFont="1" applyFill="1" applyBorder="1" applyAlignment="1">
      <alignment horizontal="right" wrapText="1"/>
    </xf>
    <xf numFmtId="0" fontId="0" fillId="4" borderId="0" xfId="0" applyFill="1"/>
    <xf numFmtId="0" fontId="0" fillId="5" borderId="0" xfId="0" applyFill="1"/>
    <xf numFmtId="164" fontId="3" fillId="5" borderId="9" xfId="1" applyFont="1" applyFill="1" applyBorder="1" applyAlignment="1">
      <alignment horizontal="right" wrapText="1"/>
    </xf>
    <xf numFmtId="164" fontId="2" fillId="2" borderId="1" xfId="1" applyFont="1" applyFill="1" applyBorder="1" applyAlignment="1">
      <alignment horizontal="center" vertical="center" wrapText="1"/>
    </xf>
    <xf numFmtId="164" fontId="3" fillId="6" borderId="9" xfId="1" applyFont="1" applyFill="1" applyBorder="1" applyAlignment="1">
      <alignment horizontal="right" wrapText="1"/>
    </xf>
    <xf numFmtId="168" fontId="3" fillId="5" borderId="9" xfId="1" applyNumberFormat="1" applyFont="1" applyFill="1" applyBorder="1" applyAlignment="1">
      <alignment horizontal="right" wrapText="1"/>
    </xf>
  </cellXfs>
  <cellStyles count="4">
    <cellStyle name="Migliaia" xfId="1" builtinId="3" customBuiltin="1"/>
    <cellStyle name="Migliaia 2" xfId="3" xr:uid="{00000000-0005-0000-0000-000001000000}"/>
    <cellStyle name="Normale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8"/>
  <sheetViews>
    <sheetView tabSelected="1" topLeftCell="A5" zoomScale="81" zoomScaleNormal="81" workbookViewId="0">
      <selection activeCell="H13" sqref="H13"/>
    </sheetView>
  </sheetViews>
  <sheetFormatPr defaultRowHeight="14.4" x14ac:dyDescent="0.3"/>
  <cols>
    <col min="1" max="1" width="8.88671875" customWidth="1"/>
    <col min="2" max="2" width="25.21875" customWidth="1"/>
    <col min="3" max="3" width="16.6640625" customWidth="1"/>
    <col min="4" max="4" width="15.109375" customWidth="1"/>
    <col min="5" max="5" width="14.109375" customWidth="1"/>
    <col min="6" max="6" width="13.33203125" customWidth="1"/>
    <col min="7" max="8" width="16.33203125" customWidth="1"/>
    <col min="9" max="9" width="8.88671875" customWidth="1"/>
    <col min="13" max="13" width="9.21875" bestFit="1" customWidth="1"/>
  </cols>
  <sheetData>
    <row r="3" spans="1:13" ht="15" thickBot="1" x14ac:dyDescent="0.35"/>
    <row r="4" spans="1:13" ht="56.25" customHeight="1" x14ac:dyDescent="0.3">
      <c r="B4" s="40" t="s">
        <v>16</v>
      </c>
      <c r="C4" s="40"/>
      <c r="D4" s="40"/>
      <c r="E4" s="40"/>
      <c r="F4" s="40"/>
      <c r="G4" s="40"/>
      <c r="H4" s="40"/>
    </row>
    <row r="5" spans="1:13" ht="64.5" customHeight="1" x14ac:dyDescent="0.3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3" t="s">
        <v>6</v>
      </c>
    </row>
    <row r="6" spans="1:13" ht="51" customHeight="1" thickBot="1" x14ac:dyDescent="0.35">
      <c r="A6" s="37"/>
      <c r="B6" s="4" t="s">
        <v>7</v>
      </c>
      <c r="C6" s="5">
        <f>956.5+400</f>
        <v>1356.5</v>
      </c>
      <c r="D6" s="6">
        <f>31.93+24.5</f>
        <v>56.43</v>
      </c>
      <c r="E6" s="6">
        <f>C6-D6</f>
        <v>1300.07</v>
      </c>
      <c r="F6" s="6">
        <f>D6/C6*100</f>
        <v>4.1599705123479538</v>
      </c>
      <c r="G6" s="6">
        <f>7.18+9</f>
        <v>16.18</v>
      </c>
      <c r="H6" s="7">
        <f>G6/C6*100</f>
        <v>1.1927755252488019</v>
      </c>
    </row>
    <row r="7" spans="1:13" ht="46.5" customHeight="1" thickBot="1" x14ac:dyDescent="0.35">
      <c r="A7" s="37"/>
      <c r="B7" s="8" t="s">
        <v>8</v>
      </c>
      <c r="C7" s="9">
        <f>186+91.5</f>
        <v>277.5</v>
      </c>
      <c r="D7" s="10">
        <f>12.85+19.95</f>
        <v>32.799999999999997</v>
      </c>
      <c r="E7" s="11">
        <f>C7-D7</f>
        <v>244.7</v>
      </c>
      <c r="F7" s="6">
        <f>D7/C7*100</f>
        <v>11.819819819819818</v>
      </c>
      <c r="G7" s="10">
        <f>2.85+2.45</f>
        <v>5.3000000000000007</v>
      </c>
      <c r="H7" s="11">
        <f>G7/C7*100</f>
        <v>1.9099099099099102</v>
      </c>
      <c r="M7" s="34"/>
    </row>
    <row r="8" spans="1:13" ht="50.25" customHeight="1" thickBot="1" x14ac:dyDescent="0.35">
      <c r="A8" s="38"/>
      <c r="B8" s="8" t="s">
        <v>9</v>
      </c>
      <c r="C8" s="12">
        <f>806+366</f>
        <v>1172</v>
      </c>
      <c r="D8" s="10">
        <f>99.37+47.71</f>
        <v>147.08000000000001</v>
      </c>
      <c r="E8" s="11">
        <f>C8-D8</f>
        <v>1024.92</v>
      </c>
      <c r="F8" s="11">
        <f>D8/C8*100</f>
        <v>12.54948805460751</v>
      </c>
      <c r="G8" s="10">
        <f>48.48+19.71</f>
        <v>68.19</v>
      </c>
      <c r="H8" s="39">
        <f>G8/C8*100</f>
        <v>5.8182593856655282</v>
      </c>
    </row>
    <row r="9" spans="1:13" ht="42.75" customHeight="1" thickBot="1" x14ac:dyDescent="0.35">
      <c r="B9" s="8" t="s">
        <v>10</v>
      </c>
      <c r="C9" s="9">
        <v>640.5</v>
      </c>
      <c r="D9" s="13">
        <v>84.04</v>
      </c>
      <c r="E9" s="11">
        <f>C9-D9</f>
        <v>556.46</v>
      </c>
      <c r="F9" s="11">
        <f>D9/C9*100</f>
        <v>13.120999219359877</v>
      </c>
      <c r="G9" s="10">
        <v>21.75</v>
      </c>
      <c r="H9" s="11">
        <f t="shared" ref="H9:H12" si="0">G9/C9*100</f>
        <v>3.3957845433255271</v>
      </c>
    </row>
    <row r="10" spans="1:13" ht="42.75" customHeight="1" thickBot="1" x14ac:dyDescent="0.35">
      <c r="B10" s="8" t="s">
        <v>11</v>
      </c>
      <c r="C10" s="14">
        <v>496</v>
      </c>
      <c r="D10" s="10">
        <v>36.83</v>
      </c>
      <c r="E10" s="11">
        <f t="shared" ref="E10:E15" si="1">C10-D10</f>
        <v>459.17</v>
      </c>
      <c r="F10" s="35">
        <f t="shared" ref="F10:F15" si="2">D10/C10*100</f>
        <v>7.4254032258064511</v>
      </c>
      <c r="G10" s="10">
        <v>2.83</v>
      </c>
      <c r="H10" s="36">
        <f t="shared" si="0"/>
        <v>0.57056451612903225</v>
      </c>
    </row>
    <row r="11" spans="1:13" ht="51.75" customHeight="1" thickBot="1" x14ac:dyDescent="0.35">
      <c r="B11" s="8" t="s">
        <v>12</v>
      </c>
      <c r="C11" s="9">
        <f>518.5</f>
        <v>518.5</v>
      </c>
      <c r="D11" s="13">
        <v>55.87</v>
      </c>
      <c r="E11" s="11">
        <f>C11-D11</f>
        <v>462.63</v>
      </c>
      <c r="F11" s="11">
        <f>D11/C11*100</f>
        <v>10.775313404050143</v>
      </c>
      <c r="G11" s="10">
        <f>15.06</f>
        <v>15.06</v>
      </c>
      <c r="H11" s="11">
        <f>G11/C11*100</f>
        <v>2.9045323047251692</v>
      </c>
    </row>
    <row r="12" spans="1:13" ht="51.75" customHeight="1" thickBot="1" x14ac:dyDescent="0.35">
      <c r="B12" s="8" t="s">
        <v>13</v>
      </c>
      <c r="C12" s="9">
        <v>573.5</v>
      </c>
      <c r="D12" s="13">
        <v>91.71</v>
      </c>
      <c r="E12" s="11">
        <f>C12-D12</f>
        <v>481.79</v>
      </c>
      <c r="F12" s="11">
        <f>D12/C12*100</f>
        <v>15.991281604184829</v>
      </c>
      <c r="G12" s="10">
        <v>52.21</v>
      </c>
      <c r="H12" s="41">
        <f t="shared" si="0"/>
        <v>9.1037489102005242</v>
      </c>
    </row>
    <row r="13" spans="1:13" ht="49.5" customHeight="1" thickBot="1" x14ac:dyDescent="0.35">
      <c r="A13" s="38"/>
      <c r="B13" s="8" t="s">
        <v>14</v>
      </c>
      <c r="C13" s="15">
        <f>201.5+152.5</f>
        <v>354</v>
      </c>
      <c r="D13" s="10">
        <f>50.63+20.24</f>
        <v>70.87</v>
      </c>
      <c r="E13" s="11">
        <f>C13-D13</f>
        <v>283.13</v>
      </c>
      <c r="F13" s="11">
        <f>D13/C13*100</f>
        <v>20.019774011299436</v>
      </c>
      <c r="G13" s="10">
        <f>42.63+3</f>
        <v>45.63</v>
      </c>
      <c r="H13" s="42">
        <f>G13/C13*100</f>
        <v>12.889830508474576</v>
      </c>
    </row>
    <row r="14" spans="1:13" ht="42.75" customHeight="1" thickBot="1" x14ac:dyDescent="0.35">
      <c r="A14" s="38"/>
      <c r="B14" s="16" t="s">
        <v>15</v>
      </c>
      <c r="C14" s="9">
        <f>604.5+244</f>
        <v>848.5</v>
      </c>
      <c r="D14" s="10">
        <f>40.95+81.31</f>
        <v>122.26</v>
      </c>
      <c r="E14" s="11">
        <f>C14-D14</f>
        <v>726.24</v>
      </c>
      <c r="F14" s="11">
        <f>D14/C14*100</f>
        <v>14.40895698291102</v>
      </c>
      <c r="G14" s="10">
        <f>43.06+9.21</f>
        <v>52.27</v>
      </c>
      <c r="H14" s="11">
        <f>G14/C14*100</f>
        <v>6.1602828520919273</v>
      </c>
    </row>
    <row r="15" spans="1:13" ht="15" thickBot="1" x14ac:dyDescent="0.35">
      <c r="B15" s="17" t="s">
        <v>17</v>
      </c>
      <c r="C15" s="18">
        <f>SUM(C6:C14)</f>
        <v>6237</v>
      </c>
      <c r="D15" s="19">
        <f>SUM(D6:D14)</f>
        <v>697.89</v>
      </c>
      <c r="E15" s="19">
        <f t="shared" si="1"/>
        <v>5539.11</v>
      </c>
      <c r="F15" s="20">
        <f t="shared" si="2"/>
        <v>11.18951418951419</v>
      </c>
      <c r="G15" s="21">
        <f>SUM(G6:G14)</f>
        <v>279.42</v>
      </c>
      <c r="H15" s="22">
        <f>G15/C15*100</f>
        <v>4.4800384800384805</v>
      </c>
    </row>
    <row r="16" spans="1:13" x14ac:dyDescent="0.3">
      <c r="B16" s="23"/>
      <c r="C16" s="24"/>
      <c r="D16" s="25"/>
      <c r="E16" s="25"/>
      <c r="F16" s="26"/>
      <c r="G16" s="25"/>
      <c r="H16" s="26"/>
    </row>
    <row r="17" spans="2:8" x14ac:dyDescent="0.3">
      <c r="B17" s="27"/>
      <c r="C17" s="27"/>
      <c r="D17" s="28"/>
      <c r="E17" s="28"/>
      <c r="F17" s="29"/>
      <c r="G17" s="30"/>
      <c r="H17" s="30"/>
    </row>
    <row r="18" spans="2:8" ht="17.399999999999999" x14ac:dyDescent="0.3">
      <c r="B18" s="30"/>
      <c r="C18" s="30"/>
      <c r="D18" s="28"/>
      <c r="E18" s="31"/>
      <c r="F18" s="31"/>
      <c r="G18" s="32"/>
      <c r="H18" s="33"/>
    </row>
  </sheetData>
  <mergeCells count="1">
    <mergeCell ref="B4:H4"/>
  </mergeCells>
  <pageMargins left="0.70000000000000007" right="0.70000000000000007" top="0.75" bottom="0.75" header="0.30000000000000004" footer="0.30000000000000004"/>
  <pageSetup paperSize="0" scale="85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Doriana Cabras</dc:creator>
  <cp:lastModifiedBy>Angelo Falchi</cp:lastModifiedBy>
  <cp:lastPrinted>2023-01-30T14:20:09Z</cp:lastPrinted>
  <dcterms:created xsi:type="dcterms:W3CDTF">2023-01-30T14:07:46Z</dcterms:created>
  <dcterms:modified xsi:type="dcterms:W3CDTF">2024-07-12T09:03:59Z</dcterms:modified>
</cp:coreProperties>
</file>